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монтаж11-2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<sst xmlns="http://schemas.openxmlformats.org/spreadsheetml/2006/main" count="77" uniqueCount="77">
  <si>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</si>
  <si>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</si>
  <si>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</si>
  <si>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</si>
  <si>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</si>
  <si>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</si>
  <si>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</si>
  <si>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</si>
  <si>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</si>
  <si>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</si>
  <si>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</si>
  <si>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</si>
  <si>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</si>
  <si>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</si>
  <si>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</si>
  <si>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</si>
  <si>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</si>
  <si>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</si>
  <si>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</si>
  <si>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</si>
  <si>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</si>
  <si>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</si>
  <si>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</si>
  <si>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</si>
  <si>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</si>
  <si>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</si>
  <si>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</si>
  <si>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</si>
  <si>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</si>
  <si>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</si>
  <si>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</si>
  <si>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</si>
  <si>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</si>
  <si>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</si>
  <si>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</si>
  <si>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</si>
  <si>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</si>
  <si>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</si>
  <si>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</si>
  <si>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</si>
  <si>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</si>
  <si>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</si>
  <si>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</si>
  <si>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</si>
  <si>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</si>
  <si>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</si>
  <si>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</si>
  <si>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</si>
  <si>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</si>
  <si>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</si>
  <si>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</si>
  <si>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</si>
  <si>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</si>
  <si>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</si>
  <si>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датчиков давления СО,ГВС,ХВС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</si>
  <si>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</si>
  <si>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</si>
  <si>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</si>
  <si>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</si>
  <si>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Оранжевый слон</t>
  </si>
  <si>
    <t>Ремонт кровли по заявкам-20м2</t>
  </si>
  <si>
    <t>Гос.поверка ОДПУ (СО,ГВС,ХВС)</t>
  </si>
  <si>
    <t xml:space="preserve">Ремонт гидрозатвора </t>
  </si>
  <si>
    <t>Ремонт входа в подъезд (тамбур подъезда)</t>
  </si>
  <si>
    <t>Спил деревьев (4 шт)</t>
  </si>
  <si>
    <t>За счет прочих средств (по предоставлению протокола собственников)</t>
  </si>
  <si>
    <t xml:space="preserve">За счет средств тек.с.ж.                                   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</si>
  <si>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</si>
  <si>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     ул. Монтажников,11 кор.2</t>
  </si>
  <si>
    <t>Заделка торцевых оконных проемов</t>
  </si>
  <si>
    <t>Задоженность (-), переплата (+) по состоянию на 31.12.2017</t>
  </si>
  <si>
    <t>2.22</t>
  </si>
  <si>
    <t>Установка и обслуж.е автоматизир.ТП (погодозавис. Оборуд.)</t>
  </si>
  <si>
    <t>Сопротивление изоляции (Замеры по электробезопасн.)</t>
  </si>
  <si>
    <t>Установка и обслуживан. системы  видеонаблюден. МКД</t>
  </si>
  <si>
    <t>Восстановление тепловой изоляции труб</t>
  </si>
  <si>
    <t>Очистка подвального и чердачного    помещений МКД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</si>
</sst>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readingOrder="1"/>
      <protection/>
    </xf>
    <xf numFmtId="49" fontId="5" fillId="0" borderId="10" xfId="0" applyNumberFormat="1" applyFont="1" applyBorder="1" applyAlignment="1" applyProtection="1">
      <alignment readingOrder="1"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wrapText="1"/>
      <protection/>
    </xf>
    <xf numFmtId="172" fontId="10" fillId="0" borderId="10" xfId="0" applyNumberFormat="1" applyFont="1" applyBorder="1" applyAlignment="1" applyProtection="1">
      <alignment wrapText="1"/>
      <protection/>
    </xf>
    <xf numFmtId="49" fontId="6" fillId="0" borderId="10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14" fillId="0" borderId="13" xfId="0" applyFont="1" applyBorder="1" applyAlignment="1" applyProtection="1">
      <alignment horizontal="center" vertical="center" wrapText="1" readingOrder="1"/>
      <protection/>
    </xf>
    <xf numFmtId="0" fontId="15" fillId="0" borderId="13" xfId="0" applyFont="1" applyBorder="1" applyAlignment="1" applyProtection="1">
      <alignment horizontal="center" vertical="center" wrapText="1" readingOrder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/>
      <protection/>
    </xf>
    <xf numFmtId="2" fontId="17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0" xfId="0" applyNumberFormat="1" applyFont="1" applyBorder="1" applyAlignment="1" applyProtection="1">
      <alignment wrapText="1"/>
      <protection/>
    </xf>
    <xf numFmtId="2" fontId="20" fillId="0" borderId="10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49" fontId="19" fillId="0" borderId="10" xfId="0" applyNumberFormat="1" applyFont="1" applyBorder="1" applyAlignment="1" applyProtection="1">
      <alignment/>
      <protection/>
    </xf>
    <xf numFmtId="2" fontId="19" fillId="0" borderId="10" xfId="0" applyNumberFormat="1" applyFont="1" applyBorder="1" applyAlignment="1" applyProtection="1">
      <alignment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10" fillId="0" borderId="12" xfId="0" applyNumberFormat="1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readingOrder="1"/>
      <protection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readingOrder="1"/>
      <protection/>
    </xf>
    <xf numFmtId="0" fontId="3" fillId="0" borderId="10" xfId="0" applyFont="1" applyBorder="1" applyAlignment="1" applyProtection="1">
      <alignment horizontal="left"/>
      <protection/>
    </xf>
    <xf numFmtId="2" fontId="12" fillId="0" borderId="12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 horizontal="center"/>
      <protection/>
    </xf>
    <xf numFmtId="2" fontId="10" fillId="0" borderId="1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 wrapText="1" readingOrder="1"/>
      <protection/>
    </xf>
    <xf numFmtId="49" fontId="8" fillId="0" borderId="15" xfId="0" applyNumberFormat="1" applyFont="1" applyBorder="1" applyAlignment="1" applyProtection="1">
      <alignment horizontal="center" vertical="center" wrapText="1" readingOrder="1"/>
      <protection/>
    </xf>
    <xf numFmtId="0" fontId="14" fillId="0" borderId="13" xfId="0" applyFont="1" applyBorder="1" applyAlignment="1" applyProtection="1">
      <alignment horizontal="center" vertical="center" wrapText="1" readingOrder="1"/>
      <protection/>
    </xf>
    <xf numFmtId="0" fontId="14" fillId="0" borderId="15" xfId="0" applyFont="1" applyBorder="1" applyAlignment="1" applyProtection="1">
      <alignment horizontal="center" vertical="center" wrapText="1" readingOrder="1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9531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3439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9531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3439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37" sqref="C37"/>
    </sheetView>
  </sheetViews>
  <sheetFormatPr defaultColWidth="8.8515625" defaultRowHeight="15"/>
  <cols>
    <col min="1" max="1" width="8.421875" style="3" customWidth="1"/>
    <col min="2" max="2" width="69.00390625" style="3" customWidth="1"/>
    <col min="3" max="3" width="10.7109375" style="3" customWidth="1"/>
    <col min="4" max="4" width="10.28125" style="3" customWidth="1"/>
    <col min="5" max="5" width="12.8515625" style="3" customWidth="1"/>
    <col min="6" max="6" width="13.8515625" style="3" customWidth="1"/>
    <col min="7" max="7" width="21.28125" style="6" customWidth="1"/>
    <col min="8" max="16384" width="8.8515625" style="2" customWidth="1"/>
  </cols>
  <sheetData>
    <row r="1" spans="5:7" ht="15">
      <c r="E1" s="60" t="s">
        <v>49</v>
      </c>
      <c r="F1" s="60"/>
      <c r="G1" s="60"/>
    </row>
    <row r="2" spans="1:7" ht="30" customHeight="1">
      <c r="A2" s="61" t="s">
        <v>68</v>
      </c>
      <c r="B2" s="61"/>
      <c r="C2" s="61"/>
      <c r="D2" s="61"/>
      <c r="E2" s="61"/>
      <c r="F2" s="61"/>
      <c r="G2" s="61"/>
    </row>
    <row r="3" spans="2:6" ht="15.75">
      <c r="B3" s="4"/>
      <c r="C3" s="5"/>
      <c r="D3" s="5"/>
      <c r="E3" s="5"/>
      <c r="F3" s="5"/>
    </row>
    <row r="4" spans="2:6" ht="15">
      <c r="B4" s="7" t="s">
        <v>0</v>
      </c>
      <c r="C4" s="62" t="s">
        <v>57</v>
      </c>
      <c r="D4" s="63"/>
      <c r="E4" s="63"/>
      <c r="F4" s="23"/>
    </row>
    <row r="5" spans="2:6" ht="15">
      <c r="B5" s="7" t="s">
        <v>1</v>
      </c>
      <c r="C5" s="64">
        <v>1</v>
      </c>
      <c r="D5" s="65"/>
      <c r="E5" s="65"/>
      <c r="F5" s="24"/>
    </row>
    <row r="6" spans="2:6" ht="15">
      <c r="B6" s="8" t="s">
        <v>2</v>
      </c>
      <c r="C6" s="64">
        <v>3247.9</v>
      </c>
      <c r="D6" s="65"/>
      <c r="E6" s="65"/>
      <c r="F6" s="24"/>
    </row>
    <row r="7" spans="2:6" ht="29.25" customHeight="1">
      <c r="B7" s="29" t="s">
        <v>70</v>
      </c>
      <c r="C7" s="66">
        <v>-91273</v>
      </c>
      <c r="D7" s="67"/>
      <c r="E7" s="68"/>
      <c r="F7" s="25"/>
    </row>
    <row r="8" ht="15">
      <c r="D8" s="26">
        <v>8.5</v>
      </c>
    </row>
    <row r="9" spans="1:7" ht="15">
      <c r="A9" s="75" t="s">
        <v>3</v>
      </c>
      <c r="B9" s="76"/>
      <c r="C9" s="76"/>
      <c r="D9" s="76"/>
      <c r="E9" s="77"/>
      <c r="F9" s="77"/>
      <c r="G9" s="77"/>
    </row>
    <row r="10" spans="1:7" ht="53.25" customHeight="1">
      <c r="A10" s="78" t="s">
        <v>4</v>
      </c>
      <c r="B10" s="80" t="s">
        <v>5</v>
      </c>
      <c r="C10" s="82" t="s">
        <v>32</v>
      </c>
      <c r="D10" s="84" t="s">
        <v>50</v>
      </c>
      <c r="E10" s="85"/>
      <c r="F10" s="82" t="s">
        <v>66</v>
      </c>
      <c r="G10" s="58" t="s">
        <v>65</v>
      </c>
    </row>
    <row r="11" spans="1:7" ht="88.5" customHeight="1">
      <c r="A11" s="79"/>
      <c r="B11" s="81"/>
      <c r="C11" s="83"/>
      <c r="D11" s="27" t="s">
        <v>6</v>
      </c>
      <c r="E11" s="28" t="s">
        <v>51</v>
      </c>
      <c r="F11" s="83"/>
      <c r="G11" s="59"/>
    </row>
    <row r="12" spans="1:7" ht="27" customHeight="1">
      <c r="A12" s="10" t="s">
        <v>7</v>
      </c>
      <c r="B12" s="54" t="s">
        <v>31</v>
      </c>
      <c r="C12" s="51">
        <f>D12*C6</f>
        <v>15070.256</v>
      </c>
      <c r="D12" s="51">
        <v>4.64</v>
      </c>
      <c r="E12" s="52">
        <f>C12*12</f>
        <v>180843.072</v>
      </c>
      <c r="F12" s="52">
        <f>C12*12</f>
        <v>180843.072</v>
      </c>
      <c r="G12" s="32"/>
    </row>
    <row r="13" spans="1:7" ht="21" customHeight="1">
      <c r="A13" s="12" t="s">
        <v>8</v>
      </c>
      <c r="B13" s="55" t="s">
        <v>9</v>
      </c>
      <c r="C13" s="52"/>
      <c r="D13" s="52"/>
      <c r="E13" s="52"/>
      <c r="F13" s="52"/>
      <c r="G13" s="50"/>
    </row>
    <row r="14" spans="1:7" ht="24" customHeight="1">
      <c r="A14" s="13" t="s">
        <v>10</v>
      </c>
      <c r="B14" s="56" t="s">
        <v>67</v>
      </c>
      <c r="C14" s="52">
        <f>0.47*C6</f>
        <v>1526.513</v>
      </c>
      <c r="D14" s="52">
        <v>0.47</v>
      </c>
      <c r="E14" s="52">
        <f>C14*12</f>
        <v>18318.156</v>
      </c>
      <c r="F14" s="52">
        <f>C14*12</f>
        <v>18318.156</v>
      </c>
      <c r="G14" s="50"/>
    </row>
    <row r="15" spans="1:7" ht="25.5" customHeight="1">
      <c r="A15" s="13" t="s">
        <v>11</v>
      </c>
      <c r="B15" s="56" t="s">
        <v>33</v>
      </c>
      <c r="C15" s="52">
        <v>675</v>
      </c>
      <c r="D15" s="52">
        <f>C15/C6</f>
        <v>0.20782659564641767</v>
      </c>
      <c r="E15" s="52">
        <f>C15*12</f>
        <v>8100</v>
      </c>
      <c r="F15" s="52">
        <f>C15*12</f>
        <v>8100</v>
      </c>
      <c r="G15" s="50"/>
    </row>
    <row r="16" spans="1:7" ht="19.5" customHeight="1">
      <c r="A16" s="22" t="s">
        <v>12</v>
      </c>
      <c r="B16" s="57" t="s">
        <v>55</v>
      </c>
      <c r="C16" s="52">
        <f aca="true" t="shared" si="0" ref="C16:C35">E16/12</f>
        <v>27.75</v>
      </c>
      <c r="D16" s="52">
        <f>C16/C6</f>
        <v>0.008543982265463839</v>
      </c>
      <c r="E16" s="53">
        <f>1*333</f>
        <v>333</v>
      </c>
      <c r="F16" s="52">
        <f>C16*12</f>
        <v>333</v>
      </c>
      <c r="G16" s="50"/>
    </row>
    <row r="17" spans="1:7" ht="18.75">
      <c r="A17" s="22" t="s">
        <v>13</v>
      </c>
      <c r="B17" s="57" t="s">
        <v>60</v>
      </c>
      <c r="C17" s="52">
        <f t="shared" si="0"/>
        <v>750</v>
      </c>
      <c r="D17" s="52">
        <f>C17/C6</f>
        <v>0.23091843960713077</v>
      </c>
      <c r="E17" s="53">
        <f>10*900</f>
        <v>9000</v>
      </c>
      <c r="F17" s="52">
        <f>C17*12</f>
        <v>9000</v>
      </c>
      <c r="G17" s="50"/>
    </row>
    <row r="18" spans="1:7" ht="18.75">
      <c r="A18" s="22" t="s">
        <v>14</v>
      </c>
      <c r="B18" s="57" t="s">
        <v>58</v>
      </c>
      <c r="C18" s="52">
        <f t="shared" si="0"/>
        <v>437.5</v>
      </c>
      <c r="D18" s="52">
        <f>C18/C6</f>
        <v>0.1347024231041596</v>
      </c>
      <c r="E18" s="53">
        <f>15*350</f>
        <v>5250</v>
      </c>
      <c r="F18" s="52">
        <f>C18*12</f>
        <v>5250</v>
      </c>
      <c r="G18" s="50"/>
    </row>
    <row r="19" spans="1:7" ht="18.75">
      <c r="A19" s="22" t="s">
        <v>15</v>
      </c>
      <c r="B19" s="57" t="s">
        <v>61</v>
      </c>
      <c r="C19" s="52">
        <f t="shared" si="0"/>
        <v>1641.125</v>
      </c>
      <c r="D19" s="52">
        <f>C19/C6</f>
        <v>0.5052880322670033</v>
      </c>
      <c r="E19" s="53">
        <v>19693.5</v>
      </c>
      <c r="F19" s="52">
        <v>0</v>
      </c>
      <c r="G19" s="53">
        <v>19693.5</v>
      </c>
    </row>
    <row r="20" spans="1:7" ht="18.75">
      <c r="A20" s="22" t="s">
        <v>16</v>
      </c>
      <c r="B20" s="57" t="s">
        <v>63</v>
      </c>
      <c r="C20" s="52">
        <f t="shared" si="0"/>
        <v>1541.6666666666667</v>
      </c>
      <c r="D20" s="52">
        <f>C20/C6</f>
        <v>0.4746656814146577</v>
      </c>
      <c r="E20" s="53">
        <v>18500</v>
      </c>
      <c r="F20" s="52">
        <v>0</v>
      </c>
      <c r="G20" s="53">
        <v>18500</v>
      </c>
    </row>
    <row r="21" spans="1:7" ht="33" customHeight="1">
      <c r="A21" s="22" t="s">
        <v>17</v>
      </c>
      <c r="B21" s="57" t="s">
        <v>62</v>
      </c>
      <c r="C21" s="52">
        <f t="shared" si="0"/>
        <v>625</v>
      </c>
      <c r="D21" s="52">
        <f>C21/C6</f>
        <v>0.1924320330059423</v>
      </c>
      <c r="E21" s="53">
        <v>7500</v>
      </c>
      <c r="F21" s="52">
        <v>0</v>
      </c>
      <c r="G21" s="50">
        <v>7500</v>
      </c>
    </row>
    <row r="22" spans="1:7" ht="27" customHeight="1">
      <c r="A22" s="22" t="s">
        <v>18</v>
      </c>
      <c r="B22" s="57" t="s">
        <v>54</v>
      </c>
      <c r="C22" s="52">
        <f t="shared" si="0"/>
        <v>2333.3333333333335</v>
      </c>
      <c r="D22" s="52">
        <f>C22/C6</f>
        <v>0.7184129232221846</v>
      </c>
      <c r="E22" s="53">
        <f>4*7000</f>
        <v>28000</v>
      </c>
      <c r="F22" s="52">
        <v>0</v>
      </c>
      <c r="G22" s="50">
        <v>28000</v>
      </c>
    </row>
    <row r="23" spans="1:7" ht="26.25" customHeight="1">
      <c r="A23" s="22" t="s">
        <v>19</v>
      </c>
      <c r="B23" s="57" t="s">
        <v>75</v>
      </c>
      <c r="C23" s="52">
        <f>E23/12</f>
        <v>2500</v>
      </c>
      <c r="D23" s="52">
        <f>C23/C6</f>
        <v>0.7697281320237692</v>
      </c>
      <c r="E23" s="53">
        <v>30000</v>
      </c>
      <c r="F23" s="52">
        <v>0</v>
      </c>
      <c r="G23" s="50">
        <v>30000</v>
      </c>
    </row>
    <row r="24" spans="1:7" ht="26.25" customHeight="1">
      <c r="A24" s="22" t="s">
        <v>27</v>
      </c>
      <c r="B24" s="57" t="s">
        <v>73</v>
      </c>
      <c r="C24" s="52">
        <f t="shared" si="0"/>
        <v>2833.3333333333335</v>
      </c>
      <c r="D24" s="52">
        <f>C24/C6</f>
        <v>0.8723585496269385</v>
      </c>
      <c r="E24" s="53">
        <v>34000</v>
      </c>
      <c r="F24" s="52">
        <v>0</v>
      </c>
      <c r="G24" s="50">
        <v>34000</v>
      </c>
    </row>
    <row r="25" spans="1:7" ht="37.5">
      <c r="A25" s="22" t="s">
        <v>36</v>
      </c>
      <c r="B25" s="57" t="s">
        <v>72</v>
      </c>
      <c r="C25" s="52">
        <f t="shared" si="0"/>
        <v>15000</v>
      </c>
      <c r="D25" s="52">
        <f>C25/C6</f>
        <v>4.618368792142615</v>
      </c>
      <c r="E25" s="53">
        <v>180000</v>
      </c>
      <c r="F25" s="52">
        <v>0</v>
      </c>
      <c r="G25" s="50">
        <v>180000</v>
      </c>
    </row>
    <row r="26" spans="1:7" ht="37.5">
      <c r="A26" s="22" t="s">
        <v>38</v>
      </c>
      <c r="B26" s="57" t="s">
        <v>74</v>
      </c>
      <c r="C26" s="52">
        <f t="shared" si="0"/>
        <v>5400</v>
      </c>
      <c r="D26" s="52">
        <f>C26/C6</f>
        <v>1.6626127651713414</v>
      </c>
      <c r="E26" s="53">
        <f>108*50*12</f>
        <v>64800</v>
      </c>
      <c r="F26" s="52">
        <v>0</v>
      </c>
      <c r="G26" s="50">
        <v>64800</v>
      </c>
    </row>
    <row r="27" spans="1:7" ht="18.75">
      <c r="A27" s="22" t="s">
        <v>39</v>
      </c>
      <c r="B27" s="57" t="s">
        <v>64</v>
      </c>
      <c r="C27" s="52">
        <f t="shared" si="0"/>
        <v>2000</v>
      </c>
      <c r="D27" s="52">
        <f>C27/C6</f>
        <v>0.6157825056190154</v>
      </c>
      <c r="E27" s="53">
        <v>24000</v>
      </c>
      <c r="F27" s="52">
        <v>0</v>
      </c>
      <c r="G27" s="50">
        <v>24000</v>
      </c>
    </row>
    <row r="28" spans="1:7" ht="18.75">
      <c r="A28" s="22" t="s">
        <v>40</v>
      </c>
      <c r="B28" s="57" t="s">
        <v>76</v>
      </c>
      <c r="C28" s="52">
        <f t="shared" si="0"/>
        <v>2083.3333333333335</v>
      </c>
      <c r="D28" s="52">
        <f>C28/C6</f>
        <v>0.6414401100198077</v>
      </c>
      <c r="E28" s="53">
        <v>25000</v>
      </c>
      <c r="F28" s="52">
        <v>0</v>
      </c>
      <c r="G28" s="50">
        <v>25000</v>
      </c>
    </row>
    <row r="29" spans="1:7" ht="31.5" customHeight="1">
      <c r="A29" s="22" t="s">
        <v>43</v>
      </c>
      <c r="B29" s="57" t="s">
        <v>42</v>
      </c>
      <c r="C29" s="52">
        <f t="shared" si="0"/>
        <v>1000</v>
      </c>
      <c r="D29" s="52">
        <f>C29/C6</f>
        <v>0.3078912528095077</v>
      </c>
      <c r="E29" s="53">
        <f>6000*2</f>
        <v>12000</v>
      </c>
      <c r="F29" s="52">
        <v>0</v>
      </c>
      <c r="G29" s="50">
        <v>12000</v>
      </c>
    </row>
    <row r="30" spans="1:7" ht="18.75">
      <c r="A30" s="22" t="s">
        <v>44</v>
      </c>
      <c r="B30" s="57" t="s">
        <v>41</v>
      </c>
      <c r="C30" s="52">
        <f t="shared" si="0"/>
        <v>72.43333333333334</v>
      </c>
      <c r="D30" s="52">
        <f>C30/C6</f>
        <v>0.022301589745168673</v>
      </c>
      <c r="E30" s="53">
        <f>410*1.06*2</f>
        <v>869.2</v>
      </c>
      <c r="F30" s="52">
        <f>C30*12</f>
        <v>869.2</v>
      </c>
      <c r="G30" s="50">
        <v>0</v>
      </c>
    </row>
    <row r="31" spans="1:7" ht="18.75">
      <c r="A31" s="22" t="s">
        <v>45</v>
      </c>
      <c r="B31" s="57" t="s">
        <v>56</v>
      </c>
      <c r="C31" s="52">
        <f t="shared" si="0"/>
        <v>102.5</v>
      </c>
      <c r="D31" s="52">
        <f>C31/C6</f>
        <v>0.031558853412974534</v>
      </c>
      <c r="E31" s="53">
        <f>410*3</f>
        <v>1230</v>
      </c>
      <c r="F31" s="52">
        <v>0</v>
      </c>
      <c r="G31" s="50">
        <v>1230</v>
      </c>
    </row>
    <row r="32" spans="1:7" ht="18.75">
      <c r="A32" s="22" t="s">
        <v>46</v>
      </c>
      <c r="B32" s="57" t="s">
        <v>69</v>
      </c>
      <c r="C32" s="52">
        <f t="shared" si="0"/>
        <v>1500</v>
      </c>
      <c r="D32" s="52">
        <f>C32/C6</f>
        <v>0.46183687921426153</v>
      </c>
      <c r="E32" s="53">
        <v>18000</v>
      </c>
      <c r="F32" s="52">
        <v>0</v>
      </c>
      <c r="G32" s="50">
        <v>18000</v>
      </c>
    </row>
    <row r="33" spans="1:7" ht="18.75">
      <c r="A33" s="22" t="s">
        <v>47</v>
      </c>
      <c r="B33" s="1"/>
      <c r="C33" s="52">
        <f t="shared" si="0"/>
        <v>0</v>
      </c>
      <c r="D33" s="52">
        <f>C33/C6</f>
        <v>0</v>
      </c>
      <c r="E33" s="53"/>
      <c r="F33" s="52"/>
      <c r="G33" s="50"/>
    </row>
    <row r="34" spans="1:7" ht="18.75">
      <c r="A34" s="22" t="s">
        <v>48</v>
      </c>
      <c r="B34" s="1"/>
      <c r="C34" s="52">
        <f t="shared" si="0"/>
        <v>0</v>
      </c>
      <c r="D34" s="52">
        <f>C34/C6</f>
        <v>0</v>
      </c>
      <c r="E34" s="53"/>
      <c r="F34" s="52"/>
      <c r="G34" s="50"/>
    </row>
    <row r="35" spans="1:7" ht="18.75">
      <c r="A35" s="22" t="s">
        <v>71</v>
      </c>
      <c r="B35" s="1"/>
      <c r="C35" s="52">
        <f t="shared" si="0"/>
        <v>0</v>
      </c>
      <c r="D35" s="52">
        <f>C35/C6</f>
        <v>0</v>
      </c>
      <c r="E35" s="53"/>
      <c r="F35" s="52"/>
      <c r="G35" s="50"/>
    </row>
    <row r="36" spans="1:7" ht="18.75">
      <c r="A36" s="13"/>
      <c r="B36" s="14" t="s">
        <v>20</v>
      </c>
      <c r="C36" s="30">
        <f>C14+C15+C16+C17+C18+C19+C20+C21+C22+C23+C24+C25+C26+C27+C28+C29+C30+C31+C32+C33+C34+C35</f>
        <v>42049.488000000005</v>
      </c>
      <c r="D36" s="30">
        <f>D25+D24+D22+D21+D20+D19+D18+D17+D16+D15+D14+D26+D27+D28+D29+D30+D31+D32+D33+D34+D35+D23</f>
        <v>12.946669540318359</v>
      </c>
      <c r="E36" s="30">
        <f>E25+E24+E22+E21+E20+E19+E18+E17+E16+E15+E14+E26+E27+E28+E29+E30+E31+E32+E33+E34+E35+E23</f>
        <v>504593.856</v>
      </c>
      <c r="F36" s="30">
        <f>F25+F24+F22+F21+F20+F19+F18+F17+F16+F15+F14+F26+F27+F28+F29+F30+F31+F32+F33+F34+F35+F23</f>
        <v>41870.356</v>
      </c>
      <c r="G36" s="30">
        <f>G25+G24+G22+G21+G20+G19+G18+G17+G16+G15+G14+G26+G27+G28+G29+G30+G31+G32+G33+G34+G35+G23</f>
        <v>462723.5</v>
      </c>
    </row>
    <row r="37" spans="1:7" ht="18.75">
      <c r="A37" s="22"/>
      <c r="B37" s="1" t="s">
        <v>52</v>
      </c>
      <c r="C37" s="31"/>
      <c r="D37" s="31">
        <f>D35+D34+D33+D31+D32+D30+D29+D28+D27+D26+D25+D24+D21+D20+D19+D18+D17+D16+D15+D14+D22+D23</f>
        <v>12.946669540318359</v>
      </c>
      <c r="E37" s="33"/>
      <c r="F37" s="33">
        <f>(F35+F34+F33+F31+F32+F30+F29+F28+F27+F26+F25+F24+F22+F23+F21+F20+F19+F18+F17+F16+F15+F14)/12/C6</f>
        <v>1.0742930303683405</v>
      </c>
      <c r="G37" s="33">
        <f>(G35+G34+G33+G31+G32+G30+G29+G28+G27+G26+G25+G24+G22+G23+G21+G20+G19+G18+G17+G16+G15+G14)/12/C6</f>
        <v>11.872376509950017</v>
      </c>
    </row>
    <row r="38" spans="1:7" ht="37.5">
      <c r="A38" s="9" t="s">
        <v>21</v>
      </c>
      <c r="B38" s="15" t="s">
        <v>37</v>
      </c>
      <c r="C38" s="30">
        <f>D38*C6</f>
        <v>8119.75</v>
      </c>
      <c r="D38" s="34">
        <f>ROUND((D37+D12)/84.5*12,2)</f>
        <v>2.5</v>
      </c>
      <c r="E38" s="30">
        <f>D38*12*C6</f>
        <v>97437</v>
      </c>
      <c r="F38" s="34">
        <f>ROUND((F36+F12)/C6/12/84.5*12,2)</f>
        <v>0.81</v>
      </c>
      <c r="G38" s="34">
        <f>ROUND((G37+G12)/84.5*12,2)</f>
        <v>1.69</v>
      </c>
    </row>
    <row r="39" spans="1:7" ht="45.75" customHeight="1">
      <c r="A39" s="16" t="s">
        <v>22</v>
      </c>
      <c r="B39" s="17" t="s">
        <v>23</v>
      </c>
      <c r="C39" s="30">
        <f>ROUND((C36+C12)/84.5*3.5,2)</f>
        <v>2365.91</v>
      </c>
      <c r="D39" s="30">
        <f>C39/C6</f>
        <v>0.7284429939345423</v>
      </c>
      <c r="E39" s="30">
        <f>ROUND((E36+E12)/84.5*3.5,2)</f>
        <v>28390.88</v>
      </c>
      <c r="F39" s="30">
        <f>ROUND(((F36+F12)/12/C6)/84.5*3.5,2)</f>
        <v>0.24</v>
      </c>
      <c r="G39" s="30">
        <f>ROUND(((G36+G12)/12/C6)/84.5*3.5,2)</f>
        <v>0.49</v>
      </c>
    </row>
    <row r="40" spans="1:7" ht="53.25" customHeight="1">
      <c r="A40" s="16" t="s">
        <v>24</v>
      </c>
      <c r="B40" s="17" t="s">
        <v>25</v>
      </c>
      <c r="C40" s="35">
        <v>0</v>
      </c>
      <c r="D40" s="31">
        <f>C40/C6</f>
        <v>0</v>
      </c>
      <c r="E40" s="35">
        <f>C40*12</f>
        <v>0</v>
      </c>
      <c r="F40" s="35"/>
      <c r="G40" s="36"/>
    </row>
    <row r="41" spans="1:7" ht="24" customHeight="1">
      <c r="A41" s="13"/>
      <c r="B41" s="17" t="s">
        <v>26</v>
      </c>
      <c r="C41" s="30"/>
      <c r="D41" s="30">
        <f>D39+D38+D36+D12+D40</f>
        <v>20.8151125342529</v>
      </c>
      <c r="E41" s="30"/>
      <c r="F41" s="30">
        <f>(F36+F12)/12/C6+F38+F39</f>
        <v>6.764293030368339</v>
      </c>
      <c r="G41" s="30">
        <f>(G36+G12)/12/C6+G38+G39</f>
        <v>14.052376509950017</v>
      </c>
    </row>
    <row r="42" spans="1:7" ht="37.5" customHeight="1">
      <c r="A42" s="13"/>
      <c r="B42" s="69" t="s">
        <v>35</v>
      </c>
      <c r="C42" s="70"/>
      <c r="D42" s="71">
        <f>D41-(C7/12/C6+(D44)/C6)</f>
        <v>22.601523240658064</v>
      </c>
      <c r="E42" s="72"/>
      <c r="F42" s="11">
        <f>F41-(C7+D44*12)/12/C6</f>
        <v>8.550703736773503</v>
      </c>
      <c r="G42" s="11"/>
    </row>
    <row r="43" spans="1:6" ht="15">
      <c r="A43" s="18"/>
      <c r="B43" s="18"/>
      <c r="C43" s="19"/>
      <c r="D43" s="19"/>
      <c r="E43" s="19"/>
      <c r="F43" s="19"/>
    </row>
    <row r="44" spans="1:7" s="42" customFormat="1" ht="12.75">
      <c r="A44" s="37"/>
      <c r="B44" s="73" t="s">
        <v>34</v>
      </c>
      <c r="C44" s="73"/>
      <c r="D44" s="38">
        <f>C46/100*88</f>
        <v>1804</v>
      </c>
      <c r="E44" s="39"/>
      <c r="F44" s="39"/>
      <c r="G44" s="40"/>
    </row>
    <row r="45" spans="1:7" s="42" customFormat="1" ht="12.75">
      <c r="A45" s="37"/>
      <c r="B45" s="37"/>
      <c r="C45" s="43"/>
      <c r="D45" s="43"/>
      <c r="E45" s="43"/>
      <c r="F45" s="43"/>
      <c r="G45" s="40"/>
    </row>
    <row r="46" spans="1:7" s="42" customFormat="1" ht="12.75">
      <c r="A46" s="44"/>
      <c r="B46" s="45" t="s">
        <v>28</v>
      </c>
      <c r="C46" s="46">
        <v>2050</v>
      </c>
      <c r="D46" s="47"/>
      <c r="E46" s="47"/>
      <c r="F46" s="47"/>
      <c r="G46" s="41"/>
    </row>
    <row r="47" spans="1:7" s="42" customFormat="1" ht="12.75">
      <c r="A47" s="44"/>
      <c r="B47" s="48"/>
      <c r="C47" s="49"/>
      <c r="D47" s="47"/>
      <c r="E47" s="47"/>
      <c r="F47" s="47"/>
      <c r="G47" s="41"/>
    </row>
    <row r="48" spans="1:7" s="42" customFormat="1" ht="12.75">
      <c r="A48" s="44"/>
      <c r="B48" s="48"/>
      <c r="C48" s="49"/>
      <c r="D48" s="47"/>
      <c r="E48" s="47"/>
      <c r="F48" s="47"/>
      <c r="G48" s="41"/>
    </row>
    <row r="49" spans="1:7" s="42" customFormat="1" ht="12.75">
      <c r="A49" s="44"/>
      <c r="B49" s="48" t="s">
        <v>59</v>
      </c>
      <c r="C49" s="49">
        <v>50</v>
      </c>
      <c r="D49" s="47"/>
      <c r="E49" s="47"/>
      <c r="F49" s="47"/>
      <c r="G49" s="41"/>
    </row>
    <row r="50" spans="1:7" s="42" customFormat="1" ht="12.75">
      <c r="A50" s="44"/>
      <c r="B50" s="48" t="s">
        <v>29</v>
      </c>
      <c r="C50" s="49">
        <v>1650</v>
      </c>
      <c r="D50" s="47"/>
      <c r="E50" s="47"/>
      <c r="F50" s="47"/>
      <c r="G50" s="41"/>
    </row>
    <row r="51" spans="1:7" s="42" customFormat="1" ht="12.75">
      <c r="A51" s="44"/>
      <c r="B51" s="48" t="s">
        <v>30</v>
      </c>
      <c r="C51" s="49">
        <v>350</v>
      </c>
      <c r="D51" s="47"/>
      <c r="E51" s="47"/>
      <c r="F51" s="47"/>
      <c r="G51" s="41"/>
    </row>
    <row r="52" spans="1:7" s="42" customFormat="1" ht="38.25" customHeight="1">
      <c r="A52" s="74" t="s">
        <v>53</v>
      </c>
      <c r="B52" s="74"/>
      <c r="C52" s="74"/>
      <c r="D52" s="74"/>
      <c r="E52" s="47"/>
      <c r="F52" s="47"/>
      <c r="G52" s="41"/>
    </row>
    <row r="53" spans="1:7" s="42" customFormat="1" ht="12.75">
      <c r="A53" s="37"/>
      <c r="B53" s="37"/>
      <c r="C53" s="43"/>
      <c r="D53" s="43"/>
      <c r="E53" s="43"/>
      <c r="F53" s="43"/>
      <c r="G53" s="40"/>
    </row>
    <row r="54" spans="1:6" ht="15">
      <c r="A54" s="20"/>
      <c r="B54" s="20"/>
      <c r="C54" s="21"/>
      <c r="D54" s="21"/>
      <c r="E54" s="21"/>
      <c r="F54" s="21"/>
    </row>
    <row r="55" spans="1:6" ht="15">
      <c r="A55" s="20"/>
      <c r="B55" s="20"/>
      <c r="C55" s="21"/>
      <c r="D55" s="21"/>
      <c r="E55" s="21"/>
      <c r="F55" s="21"/>
    </row>
    <row r="56" spans="1:6" ht="15">
      <c r="A56" s="20"/>
      <c r="B56" s="20"/>
      <c r="C56" s="21"/>
      <c r="D56" s="21"/>
      <c r="E56" s="21"/>
      <c r="F56" s="21"/>
    </row>
    <row r="57" spans="1:6" ht="15">
      <c r="A57" s="20"/>
      <c r="B57" s="20"/>
      <c r="C57" s="21"/>
      <c r="D57" s="21"/>
      <c r="E57" s="21"/>
      <c r="F57" s="21"/>
    </row>
    <row r="58" spans="1:6" ht="15">
      <c r="A58" s="20"/>
      <c r="B58" s="20"/>
      <c r="C58" s="21"/>
      <c r="D58" s="21"/>
      <c r="E58" s="21"/>
      <c r="F58" s="21"/>
    </row>
    <row r="59" spans="1:6" ht="15">
      <c r="A59" s="20"/>
      <c r="B59" s="20"/>
      <c r="C59" s="21"/>
      <c r="D59" s="21"/>
      <c r="E59" s="21"/>
      <c r="F59" s="21"/>
    </row>
    <row r="60" spans="1:6" ht="15">
      <c r="A60" s="20"/>
      <c r="B60" s="20"/>
      <c r="C60" s="21"/>
      <c r="D60" s="21"/>
      <c r="E60" s="21"/>
      <c r="F60" s="21"/>
    </row>
    <row r="61" spans="1:6" ht="15">
      <c r="A61" s="20"/>
      <c r="B61" s="20"/>
      <c r="C61" s="21"/>
      <c r="D61" s="21"/>
      <c r="E61" s="21"/>
      <c r="F61" s="21"/>
    </row>
    <row r="62" spans="1:6" ht="15">
      <c r="A62" s="20"/>
      <c r="B62" s="20"/>
      <c r="C62" s="21"/>
      <c r="D62" s="21"/>
      <c r="E62" s="21"/>
      <c r="F62" s="21"/>
    </row>
    <row r="63" spans="1:6" ht="15">
      <c r="A63" s="20"/>
      <c r="B63" s="20"/>
      <c r="C63" s="21"/>
      <c r="D63" s="21"/>
      <c r="E63" s="21"/>
      <c r="F63" s="21"/>
    </row>
    <row r="64" spans="1:6" ht="15">
      <c r="A64" s="20"/>
      <c r="B64" s="20"/>
      <c r="C64" s="21"/>
      <c r="D64" s="21"/>
      <c r="E64" s="21"/>
      <c r="F64" s="21"/>
    </row>
    <row r="65" spans="3:6" ht="15">
      <c r="C65" s="21"/>
      <c r="D65" s="21"/>
      <c r="E65" s="21"/>
      <c r="F65" s="21"/>
    </row>
    <row r="66" spans="3:6" ht="15">
      <c r="C66" s="21"/>
      <c r="D66" s="21"/>
      <c r="E66" s="21"/>
      <c r="F66" s="21"/>
    </row>
    <row r="67" spans="3:6" ht="15">
      <c r="C67" s="21"/>
      <c r="D67" s="21"/>
      <c r="E67" s="21"/>
      <c r="F67" s="21"/>
    </row>
    <row r="68" spans="3:6" ht="15">
      <c r="C68" s="21"/>
      <c r="D68" s="21"/>
      <c r="E68" s="21"/>
      <c r="F68" s="21"/>
    </row>
    <row r="69" spans="3:6" ht="15">
      <c r="C69" s="21"/>
      <c r="D69" s="21"/>
      <c r="E69" s="21"/>
      <c r="F69" s="21"/>
    </row>
    <row r="70" spans="3:6" ht="15">
      <c r="C70" s="21"/>
      <c r="D70" s="21"/>
      <c r="E70" s="21"/>
      <c r="F70" s="21"/>
    </row>
    <row r="71" spans="3:6" ht="15">
      <c r="C71" s="21"/>
      <c r="D71" s="21"/>
      <c r="E71" s="21"/>
      <c r="F71" s="21"/>
    </row>
    <row r="72" spans="3:6" ht="15">
      <c r="C72" s="21"/>
      <c r="D72" s="21"/>
      <c r="E72" s="21"/>
      <c r="F72" s="21"/>
    </row>
    <row r="73" spans="3:6" ht="15">
      <c r="C73" s="21"/>
      <c r="D73" s="21"/>
      <c r="E73" s="21"/>
      <c r="F73" s="21"/>
    </row>
    <row r="74" spans="3:6" ht="15">
      <c r="C74" s="21"/>
      <c r="D74" s="21"/>
      <c r="E74" s="21"/>
      <c r="F74" s="21"/>
    </row>
    <row r="75" spans="3:6" ht="15">
      <c r="C75" s="21"/>
      <c r="D75" s="21"/>
      <c r="E75" s="21"/>
      <c r="F75" s="21"/>
    </row>
    <row r="76" spans="3:6" ht="15">
      <c r="C76" s="21"/>
      <c r="D76" s="21"/>
      <c r="E76" s="21"/>
      <c r="F76" s="21"/>
    </row>
    <row r="77" spans="3:6" ht="15">
      <c r="C77" s="21"/>
      <c r="D77" s="21"/>
      <c r="E77" s="21"/>
      <c r="F77" s="21"/>
    </row>
    <row r="78" spans="3:6" ht="15">
      <c r="C78" s="21"/>
      <c r="D78" s="21"/>
      <c r="E78" s="21"/>
      <c r="F78" s="21"/>
    </row>
    <row r="79" spans="3:6" ht="15">
      <c r="C79" s="21"/>
      <c r="D79" s="21"/>
      <c r="E79" s="21"/>
      <c r="F79" s="21"/>
    </row>
    <row r="80" spans="3:6" ht="15">
      <c r="C80" s="21"/>
      <c r="D80" s="21"/>
      <c r="E80" s="21"/>
      <c r="F80" s="21"/>
    </row>
    <row r="81" spans="3:6" ht="15">
      <c r="C81" s="21"/>
      <c r="D81" s="21"/>
      <c r="E81" s="21"/>
      <c r="F81" s="21"/>
    </row>
    <row r="82" spans="3:6" ht="15">
      <c r="C82" s="21"/>
      <c r="D82" s="21"/>
      <c r="E82" s="21"/>
      <c r="F82" s="21"/>
    </row>
    <row r="83" spans="3:6" ht="15">
      <c r="C83" s="21"/>
      <c r="D83" s="21"/>
      <c r="E83" s="21"/>
      <c r="F83" s="21"/>
    </row>
    <row r="84" spans="3:6" ht="15">
      <c r="C84" s="21"/>
      <c r="D84" s="21"/>
      <c r="E84" s="21"/>
      <c r="F84" s="21"/>
    </row>
    <row r="85" spans="3:6" ht="15">
      <c r="C85" s="21"/>
      <c r="D85" s="21"/>
      <c r="E85" s="21"/>
      <c r="F85" s="21"/>
    </row>
    <row r="86" spans="3:6" ht="15">
      <c r="C86" s="21"/>
      <c r="D86" s="21"/>
      <c r="E86" s="21"/>
      <c r="F86" s="21"/>
    </row>
    <row r="87" spans="3:6" ht="15">
      <c r="C87" s="21"/>
      <c r="D87" s="21"/>
      <c r="E87" s="21"/>
      <c r="F87" s="21"/>
    </row>
    <row r="88" spans="3:6" ht="15">
      <c r="C88" s="21"/>
      <c r="D88" s="21"/>
      <c r="E88" s="21"/>
      <c r="F88" s="21"/>
    </row>
    <row r="89" spans="3:6" ht="15">
      <c r="C89" s="21"/>
      <c r="D89" s="21"/>
      <c r="E89" s="21"/>
      <c r="F89" s="21"/>
    </row>
    <row r="90" spans="3:6" ht="15">
      <c r="C90" s="21"/>
      <c r="D90" s="21"/>
      <c r="E90" s="21"/>
      <c r="F90" s="21"/>
    </row>
    <row r="91" spans="3:6" ht="15">
      <c r="C91" s="21"/>
      <c r="D91" s="21"/>
      <c r="E91" s="21"/>
      <c r="F91" s="21"/>
    </row>
    <row r="92" spans="3:6" ht="15">
      <c r="C92" s="21"/>
      <c r="D92" s="21"/>
      <c r="E92" s="21"/>
      <c r="F92" s="21"/>
    </row>
    <row r="93" spans="3:6" ht="15">
      <c r="C93" s="21"/>
      <c r="D93" s="21"/>
      <c r="E93" s="21"/>
      <c r="F93" s="21"/>
    </row>
    <row r="94" spans="3:6" ht="15">
      <c r="C94" s="21"/>
      <c r="D94" s="21"/>
      <c r="E94" s="21"/>
      <c r="F94" s="21"/>
    </row>
    <row r="95" spans="3:6" ht="15">
      <c r="C95" s="21"/>
      <c r="D95" s="21"/>
      <c r="E95" s="21"/>
      <c r="F95" s="21"/>
    </row>
    <row r="96" spans="3:6" ht="15">
      <c r="C96" s="21"/>
      <c r="D96" s="21"/>
      <c r="E96" s="21"/>
      <c r="F96" s="21"/>
    </row>
    <row r="97" spans="3:6" ht="15">
      <c r="C97" s="21"/>
      <c r="D97" s="21"/>
      <c r="E97" s="21"/>
      <c r="F97" s="21"/>
    </row>
    <row r="98" spans="3:6" ht="15">
      <c r="C98" s="21"/>
      <c r="D98" s="21"/>
      <c r="E98" s="21"/>
      <c r="F98" s="21"/>
    </row>
    <row r="99" spans="3:6" ht="15">
      <c r="C99" s="21"/>
      <c r="D99" s="21"/>
      <c r="E99" s="21"/>
      <c r="F99" s="21"/>
    </row>
    <row r="100" spans="3:6" ht="15">
      <c r="C100" s="21"/>
      <c r="D100" s="21"/>
      <c r="E100" s="21"/>
      <c r="F100" s="21"/>
    </row>
  </sheetData>
  <sheetProtection/>
  <mergeCells count="17">
    <mergeCell ref="B42:C42"/>
    <mergeCell ref="D42:E42"/>
    <mergeCell ref="B44:C44"/>
    <mergeCell ref="A52:D52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37007874015748" right="0.31496062992125984" top="0.31496062992125984" bottom="0.2362204724409449" header="0.31496062992125984" footer="0.1968503937007874"/>
  <pageSetup orientation="landscape" paperSize="9" scale="78" r:id="rId2"/>
  <rowBreaks count="1" manualBreakCount="1">
    <brk id="2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2018-03-19T08:38:20Z</dcterms:modified>
  <cp:category/>
  <cp:version/>
  <cp:contentType/>
  <cp:contentStatus/>
</cp:coreProperties>
</file>